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cmaher\Desktop\"/>
    </mc:Choice>
  </mc:AlternateContent>
  <bookViews>
    <workbookView xWindow="0" yWindow="0" windowWidth="14655" windowHeight="10860"/>
  </bookViews>
  <sheets>
    <sheet name="Forms Selector &amp; Milestones" sheetId="1" r:id="rId1"/>
  </sheets>
  <calcPr calcId="152511"/>
</workbook>
</file>

<file path=xl/calcChain.xml><?xml version="1.0" encoding="utf-8"?>
<calcChain xmlns="http://schemas.openxmlformats.org/spreadsheetml/2006/main">
  <c r="C6" i="1" l="1"/>
  <c r="I15" i="1" l="1"/>
  <c r="C44" i="1"/>
  <c r="I6" i="1" l="1"/>
  <c r="H6" i="1"/>
  <c r="O6" i="1" l="1"/>
  <c r="M6" i="1"/>
  <c r="N6" i="1"/>
  <c r="Q6" i="1" l="1"/>
  <c r="R6" i="1"/>
  <c r="P6" i="1"/>
  <c r="I25" i="1" l="1"/>
  <c r="C22" i="1"/>
  <c r="C10" i="1" s="1"/>
  <c r="I11" i="1" l="1"/>
  <c r="I12" i="1" s="1"/>
  <c r="I13" i="1" s="1"/>
  <c r="I14" i="1"/>
  <c r="I19" i="1" s="1"/>
  <c r="C45" i="1"/>
  <c r="I21" i="1" l="1"/>
  <c r="C11" i="1" s="1"/>
  <c r="I26" i="1" l="1"/>
  <c r="C23" i="1" s="1"/>
  <c r="I29" i="1" s="1"/>
  <c r="C14" i="1" l="1"/>
  <c r="I28" i="1" s="1"/>
  <c r="C21" i="1" s="1"/>
</calcChain>
</file>

<file path=xl/sharedStrings.xml><?xml version="1.0" encoding="utf-8"?>
<sst xmlns="http://schemas.openxmlformats.org/spreadsheetml/2006/main" count="260" uniqueCount="67">
  <si>
    <t>Child's Age</t>
  </si>
  <si>
    <t>check</t>
  </si>
  <si>
    <t>Today's date (M/D/Y)</t>
  </si>
  <si>
    <t>Child's DOB</t>
  </si>
  <si>
    <t>Years</t>
  </si>
  <si>
    <t>Months</t>
  </si>
  <si>
    <t>Days</t>
  </si>
  <si>
    <t>Months:</t>
  </si>
  <si>
    <t>Age</t>
  </si>
  <si>
    <t>Cut Score (this score or below is at risk)</t>
  </si>
  <si>
    <t>Cut score:</t>
  </si>
  <si>
    <t>Premature (wks):</t>
  </si>
  <si>
    <t xml:space="preserve">Adjusted Age: </t>
  </si>
  <si>
    <t>Adjusted Cut Score:</t>
  </si>
  <si>
    <t>Children Under 2:</t>
  </si>
  <si>
    <t>Weeks Premature:</t>
  </si>
  <si>
    <t>Total Milestones Score:</t>
  </si>
  <si>
    <t>2 Month Form</t>
  </si>
  <si>
    <t>Too Young</t>
  </si>
  <si>
    <t>4 Month Form</t>
  </si>
  <si>
    <t>6 Month Form</t>
  </si>
  <si>
    <t>9 Month Form</t>
  </si>
  <si>
    <t>12 Month Form</t>
  </si>
  <si>
    <t>15 Month Form</t>
  </si>
  <si>
    <t>18 Month Form</t>
  </si>
  <si>
    <t>24 Month Form</t>
  </si>
  <si>
    <t>30 Month Form</t>
  </si>
  <si>
    <t>36 Month Form</t>
  </si>
  <si>
    <t>48 Month Form</t>
  </si>
  <si>
    <t>60 Month Form</t>
  </si>
  <si>
    <t>Too Old</t>
  </si>
  <si>
    <t>Children 23 months or younger: Were they born 4 or more weeks premature? If so, adjust for prematurity.</t>
  </si>
  <si>
    <t xml:space="preserve">Date of administration: </t>
  </si>
  <si>
    <t xml:space="preserve">DOB: </t>
  </si>
  <si>
    <t xml:space="preserve">Weeks premature? </t>
  </si>
  <si>
    <t xml:space="preserve">Chronological age: </t>
  </si>
  <si>
    <t>Prematurity math</t>
  </si>
  <si>
    <t>Prematurity age with 'months'</t>
  </si>
  <si>
    <t>Over 2?</t>
  </si>
  <si>
    <t>Adjust or not?</t>
  </si>
  <si>
    <t>Adjustment display</t>
  </si>
  <si>
    <t>Rounded full age</t>
  </si>
  <si>
    <t>Age to use for form selection</t>
  </si>
  <si>
    <t>&gt;3 wks?</t>
  </si>
  <si>
    <r>
      <rPr>
        <b/>
        <sz val="12"/>
        <color theme="1"/>
        <rFont val="Calibri"/>
        <family val="2"/>
        <scheme val="minor"/>
      </rPr>
      <t>SWYC Form Selector</t>
    </r>
    <r>
      <rPr>
        <b/>
        <sz val="11"/>
        <color theme="1"/>
        <rFont val="Calibri"/>
        <family val="2"/>
        <scheme val="minor"/>
      </rPr>
      <t xml:space="preserve">
Enter values in yellow cells</t>
    </r>
  </si>
  <si>
    <t>Milestones Scoring Calculator</t>
  </si>
  <si>
    <t xml:space="preserve">This child's score: </t>
  </si>
  <si>
    <t>Complete form selector above, and then enter milestones raw score below</t>
  </si>
  <si>
    <t xml:space="preserve">
</t>
  </si>
  <si>
    <t>Display range?</t>
  </si>
  <si>
    <t>Rounded prematurity age</t>
  </si>
  <si>
    <t>If displayed, is the score typical?</t>
  </si>
  <si>
    <t xml:space="preserve">This formula takes the age in months (C22) and subtracts the weeks premature (after converting that from weeks to months). </t>
  </si>
  <si>
    <t>This cell adds the words "months" to the prematurity adjusted age above</t>
  </si>
  <si>
    <t>This formula determines whether the number of weeks premature is at least 3</t>
  </si>
  <si>
    <t xml:space="preserve"> </t>
  </si>
  <si>
    <t>If the cell above indicated that the child's age needs to be adjusted, this pulls up the adjusted age. If not, it pulls up text saying no adjustment is needed.</t>
  </si>
  <si>
    <t>This takes the years and months in the age calculation table and makes it a round month number</t>
  </si>
  <si>
    <t>This formula looks to see if adjustment was needed. If so, it pulls up adjusted age. If not, it pulls up chronological age.</t>
  </si>
  <si>
    <t>This formula pulls up a message saying theresholds aren't available if a 2 or 60 month form was needed</t>
  </si>
  <si>
    <t>If not a 2 or 60 month form, is the score above the threshold?</t>
  </si>
  <si>
    <t>This formula looks to see if the child is 2 or younger  and at least 3 weeks premature. If so, it indicates that the age must be adjusted.</t>
  </si>
  <si>
    <t>(note: age will only be adjusted if child is under 24 months and was born at least 3 wks premature)</t>
  </si>
  <si>
    <t>This formula determines whether a child is equal than or lesser to 23 months months old</t>
  </si>
  <si>
    <t xml:space="preserve">Prematurity adjusted age 
(if needed): </t>
  </si>
  <si>
    <t>This cell truncates the result above down to an even age in months</t>
  </si>
  <si>
    <t>SWYC form to 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</si>
</sst>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1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4" borderId="0" xfId="0" applyFill="1" applyAlignment="1" applyProtection="1">
      <alignment horizontal="left"/>
    </xf>
    <xf numFmtId="0" fontId="3" fillId="4" borderId="0" xfId="0" applyFont="1" applyFill="1" applyAlignment="1" applyProtection="1">
      <alignment horizontal="right"/>
    </xf>
    <xf numFmtId="0" fontId="0" fillId="0" borderId="0" xfId="0" applyFill="1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8" xfId="0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7" borderId="8" xfId="0" applyFill="1" applyBorder="1" applyProtection="1"/>
    <xf numFmtId="0" fontId="0" fillId="7" borderId="8" xfId="0" applyFill="1" applyBorder="1" applyAlignment="1" applyProtection="1">
      <alignment horizontal="right"/>
    </xf>
    <xf numFmtId="0" fontId="0" fillId="7" borderId="0" xfId="0" applyFill="1" applyBorder="1" applyProtection="1"/>
    <xf numFmtId="0" fontId="0" fillId="7" borderId="9" xfId="0" applyFill="1" applyBorder="1" applyProtection="1"/>
    <xf numFmtId="0" fontId="1" fillId="7" borderId="8" xfId="0" applyFont="1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center"/>
    </xf>
    <xf numFmtId="0" fontId="0" fillId="7" borderId="10" xfId="0" applyFill="1" applyBorder="1" applyProtection="1"/>
    <xf numFmtId="0" fontId="0" fillId="7" borderId="11" xfId="0" applyFill="1" applyBorder="1" applyProtection="1"/>
    <xf numFmtId="0" fontId="0" fillId="7" borderId="12" xfId="0" applyFill="1" applyBorder="1" applyProtection="1"/>
    <xf numFmtId="0" fontId="1" fillId="7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7" borderId="16" xfId="0" applyFill="1" applyBorder="1" applyProtection="1"/>
    <xf numFmtId="0" fontId="1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0" fillId="0" borderId="8" xfId="0" applyFill="1" applyBorder="1" applyProtection="1"/>
    <xf numFmtId="164" fontId="1" fillId="5" borderId="6" xfId="0" applyNumberFormat="1" applyFont="1" applyFill="1" applyBorder="1" applyAlignment="1" applyProtection="1">
      <alignment horizontal="center"/>
      <protection locked="0"/>
    </xf>
    <xf numFmtId="164" fontId="1" fillId="5" borderId="5" xfId="0" applyNumberFormat="1" applyFont="1" applyFill="1" applyBorder="1" applyAlignment="1" applyProtection="1">
      <alignment horizontal="center"/>
      <protection locked="0"/>
    </xf>
    <xf numFmtId="1" fontId="1" fillId="5" borderId="5" xfId="0" applyNumberFormat="1" applyFont="1" applyFill="1" applyBorder="1" applyAlignment="1" applyProtection="1">
      <alignment horizontal="center"/>
      <protection locked="0"/>
    </xf>
    <xf numFmtId="0" fontId="1" fillId="7" borderId="10" xfId="0" applyFont="1" applyFill="1" applyBorder="1" applyAlignment="1" applyProtection="1">
      <alignment horizontal="right"/>
    </xf>
    <xf numFmtId="0" fontId="0" fillId="7" borderId="11" xfId="0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right"/>
    </xf>
    <xf numFmtId="0" fontId="1" fillId="0" borderId="8" xfId="0" applyFont="1" applyFill="1" applyBorder="1" applyAlignment="1" applyProtection="1">
      <alignment horizontal="right" vertical="center"/>
    </xf>
    <xf numFmtId="0" fontId="0" fillId="7" borderId="0" xfId="0" applyFont="1" applyFill="1" applyBorder="1" applyProtection="1"/>
    <xf numFmtId="0" fontId="0" fillId="7" borderId="9" xfId="0" applyFont="1" applyFill="1" applyBorder="1" applyProtection="1"/>
    <xf numFmtId="2" fontId="1" fillId="5" borderId="5" xfId="0" applyNumberFormat="1" applyFont="1" applyFill="1" applyBorder="1" applyAlignment="1" applyProtection="1">
      <alignment horizontal="center"/>
      <protection locked="0"/>
    </xf>
    <xf numFmtId="0" fontId="4" fillId="8" borderId="16" xfId="0" applyFont="1" applyFill="1" applyBorder="1" applyAlignment="1" applyProtection="1">
      <alignment horizontal="center"/>
    </xf>
    <xf numFmtId="0" fontId="4" fillId="8" borderId="18" xfId="0" applyFont="1" applyFill="1" applyBorder="1" applyAlignment="1" applyProtection="1">
      <alignment horizontal="center"/>
    </xf>
    <xf numFmtId="0" fontId="4" fillId="8" borderId="19" xfId="0" applyFont="1" applyFill="1" applyBorder="1" applyAlignment="1" applyProtection="1">
      <alignment horizontal="center"/>
    </xf>
    <xf numFmtId="0" fontId="0" fillId="8" borderId="7" xfId="0" applyFill="1" applyBorder="1" applyProtection="1"/>
    <xf numFmtId="0" fontId="1" fillId="8" borderId="10" xfId="0" applyFont="1" applyFill="1" applyBorder="1" applyAlignment="1" applyProtection="1">
      <alignment horizontal="center"/>
    </xf>
    <xf numFmtId="0" fontId="1" fillId="8" borderId="11" xfId="0" applyFont="1" applyFill="1" applyBorder="1" applyAlignment="1" applyProtection="1">
      <alignment horizontal="center"/>
    </xf>
    <xf numFmtId="0" fontId="1" fillId="8" borderId="12" xfId="0" applyFont="1" applyFill="1" applyBorder="1" applyAlignment="1" applyProtection="1">
      <alignment horizontal="center"/>
    </xf>
    <xf numFmtId="0" fontId="1" fillId="8" borderId="13" xfId="0" applyFont="1" applyFill="1" applyBorder="1" applyAlignment="1" applyProtection="1">
      <alignment horizontal="center" wrapText="1"/>
    </xf>
    <xf numFmtId="0" fontId="1" fillId="8" borderId="14" xfId="0" applyFont="1" applyFill="1" applyBorder="1" applyAlignment="1" applyProtection="1">
      <alignment horizontal="center" wrapText="1"/>
    </xf>
    <xf numFmtId="0" fontId="1" fillId="8" borderId="15" xfId="0" applyFont="1" applyFill="1" applyBorder="1" applyAlignment="1" applyProtection="1">
      <alignment horizontal="center" wrapText="1"/>
    </xf>
    <xf numFmtId="0" fontId="1" fillId="6" borderId="5" xfId="0" applyFont="1" applyFill="1" applyBorder="1" applyAlignment="1" applyProtection="1">
      <alignment horizontal="center"/>
    </xf>
    <xf numFmtId="0" fontId="1" fillId="6" borderId="5" xfId="0" applyFont="1" applyFill="1" applyBorder="1" applyAlignment="1" applyProtection="1">
      <alignment horizontal="center" vertical="center" wrapText="1"/>
    </xf>
    <xf numFmtId="1" fontId="0" fillId="3" borderId="0" xfId="0" applyNumberForma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 wrapText="1"/>
      <protection hidden="1"/>
    </xf>
    <xf numFmtId="164" fontId="2" fillId="0" borderId="3" xfId="0" applyNumberFormat="1" applyFont="1" applyBorder="1" applyAlignment="1" applyProtection="1">
      <alignment horizontal="center" wrapText="1"/>
      <protection hidden="1"/>
    </xf>
    <xf numFmtId="164" fontId="0" fillId="0" borderId="3" xfId="0" applyNumberFormat="1" applyBorder="1" applyAlignment="1" applyProtection="1">
      <alignment horizontal="center" wrapText="1"/>
      <protection hidden="1"/>
    </xf>
    <xf numFmtId="0" fontId="2" fillId="0" borderId="1" xfId="0" applyFont="1" applyFill="1" applyBorder="1" applyAlignment="1" applyProtection="1">
      <alignment horizontal="center" textRotation="90" wrapText="1"/>
      <protection hidden="1"/>
    </xf>
    <xf numFmtId="0" fontId="2" fillId="2" borderId="1" xfId="0" applyFont="1" applyFill="1" applyBorder="1" applyAlignment="1" applyProtection="1">
      <alignment horizontal="center" textRotation="90" wrapText="1"/>
      <protection hidden="1"/>
    </xf>
    <xf numFmtId="0" fontId="2" fillId="2" borderId="4" xfId="0" applyFont="1" applyFill="1" applyBorder="1" applyAlignment="1" applyProtection="1">
      <alignment horizontal="center" textRotation="90" wrapText="1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14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0" fontId="1" fillId="0" borderId="0" xfId="0" applyFont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24" xfId="0" applyBorder="1" applyProtection="1">
      <protection hidden="1"/>
    </xf>
    <xf numFmtId="1" fontId="0" fillId="7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wrapText="1"/>
      <protection hidden="1"/>
    </xf>
    <xf numFmtId="0" fontId="0" fillId="0" borderId="23" xfId="0" applyBorder="1" applyAlignment="1" applyProtection="1">
      <alignment wrapText="1"/>
      <protection hidden="1"/>
    </xf>
    <xf numFmtId="0" fontId="3" fillId="7" borderId="0" xfId="0" applyFont="1" applyFill="1" applyBorder="1" applyAlignment="1" applyProtection="1">
      <alignment horizontal="center" vertical="top" wrapText="1"/>
    </xf>
    <xf numFmtId="0" fontId="3" fillId="7" borderId="9" xfId="0" applyFont="1" applyFill="1" applyBorder="1" applyAlignment="1" applyProtection="1">
      <alignment horizontal="center" vertical="top" wrapText="1"/>
    </xf>
    <xf numFmtId="0" fontId="1" fillId="6" borderId="17" xfId="0" applyFont="1" applyFill="1" applyBorder="1" applyAlignment="1" applyProtection="1">
      <alignment horizontal="center" vertical="center" wrapText="1"/>
    </xf>
    <xf numFmtId="0" fontId="1" fillId="6" borderId="7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3"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ED19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85"/>
  <sheetViews>
    <sheetView tabSelected="1" zoomScaleNormal="100" workbookViewId="0">
      <selection activeCell="C8" sqref="C8"/>
    </sheetView>
  </sheetViews>
  <sheetFormatPr defaultColWidth="8.85546875" defaultRowHeight="15" x14ac:dyDescent="0.25"/>
  <cols>
    <col min="1" max="1" width="8.85546875" style="2"/>
    <col min="2" max="2" width="24.85546875" style="2" customWidth="1"/>
    <col min="3" max="3" width="25.7109375" style="1" customWidth="1"/>
    <col min="4" max="4" width="8.85546875" style="2"/>
    <col min="5" max="5" width="8.85546875" style="2" customWidth="1"/>
    <col min="6" max="7" width="15.28515625" style="2" customWidth="1"/>
    <col min="8" max="8" width="30.140625" style="53" hidden="1" customWidth="1"/>
    <col min="9" max="9" width="9.42578125" style="53" hidden="1" customWidth="1"/>
    <col min="10" max="14" width="3" style="53" hidden="1" customWidth="1"/>
    <col min="15" max="15" width="4.42578125" style="53" hidden="1" customWidth="1"/>
    <col min="16" max="16" width="4.5703125" style="53" hidden="1" customWidth="1"/>
    <col min="17" max="18" width="3" style="53" hidden="1" customWidth="1"/>
    <col min="19" max="19" width="8.85546875" style="53" hidden="1" customWidth="1"/>
    <col min="20" max="20" width="39.140625" style="53" hidden="1" customWidth="1"/>
    <col min="21" max="21" width="8.85546875" style="54" hidden="1" customWidth="1"/>
    <col min="22" max="22" width="19.28515625" style="54" hidden="1" customWidth="1"/>
    <col min="23" max="23" width="9.7109375" style="53" hidden="1" customWidth="1"/>
    <col min="24" max="24" width="8.85546875" style="53" hidden="1" customWidth="1"/>
    <col min="25" max="25" width="14.7109375" style="53" hidden="1" customWidth="1"/>
    <col min="26" max="41" width="8.85546875" style="2" customWidth="1"/>
    <col min="42" max="16384" width="8.85546875" style="2"/>
  </cols>
  <sheetData>
    <row r="1" spans="2:41" ht="15" customHeight="1" x14ac:dyDescent="0.25">
      <c r="C1" s="2"/>
    </row>
    <row r="2" spans="2:41" ht="15" customHeight="1" x14ac:dyDescent="0.25">
      <c r="C2" s="2"/>
    </row>
    <row r="3" spans="2:41" ht="15" customHeight="1" thickBot="1" x14ac:dyDescent="0.3">
      <c r="C3" s="2"/>
      <c r="G3" s="7"/>
    </row>
    <row r="4" spans="2:41" ht="31.5" customHeight="1" thickBot="1" x14ac:dyDescent="0.3">
      <c r="B4" s="45" t="s">
        <v>48</v>
      </c>
      <c r="C4" s="46" t="s">
        <v>44</v>
      </c>
      <c r="D4" s="46"/>
      <c r="E4" s="46"/>
      <c r="F4" s="47"/>
      <c r="G4" s="25"/>
      <c r="H4" s="55"/>
      <c r="I4" s="55"/>
      <c r="J4" s="84" t="s">
        <v>0</v>
      </c>
      <c r="K4" s="84"/>
      <c r="L4" s="84"/>
      <c r="M4" s="85" t="s">
        <v>1</v>
      </c>
      <c r="N4" s="86"/>
      <c r="O4" s="86"/>
      <c r="P4" s="87" t="s">
        <v>1</v>
      </c>
      <c r="Q4" s="88"/>
      <c r="R4" s="88"/>
      <c r="U4" s="56" t="s">
        <v>8</v>
      </c>
      <c r="V4" s="57" t="s">
        <v>9</v>
      </c>
    </row>
    <row r="5" spans="2:41" ht="15" customHeight="1" thickBot="1" x14ac:dyDescent="0.3">
      <c r="B5" s="24"/>
      <c r="C5" s="17"/>
      <c r="D5" s="14"/>
      <c r="E5" s="14"/>
      <c r="F5" s="15"/>
      <c r="G5" s="23"/>
      <c r="H5" s="58" t="s">
        <v>2</v>
      </c>
      <c r="I5" s="59" t="s">
        <v>3</v>
      </c>
      <c r="J5" s="60" t="s">
        <v>4</v>
      </c>
      <c r="K5" s="60" t="s">
        <v>5</v>
      </c>
      <c r="L5" s="60" t="s">
        <v>6</v>
      </c>
      <c r="M5" s="61" t="s">
        <v>4</v>
      </c>
      <c r="N5" s="61" t="s">
        <v>5</v>
      </c>
      <c r="O5" s="61" t="s">
        <v>6</v>
      </c>
      <c r="P5" s="62" t="s">
        <v>4</v>
      </c>
      <c r="Q5" s="62" t="s">
        <v>5</v>
      </c>
      <c r="R5" s="62" t="s">
        <v>6</v>
      </c>
      <c r="U5" s="63">
        <v>1</v>
      </c>
      <c r="V5" s="64">
        <v>13</v>
      </c>
      <c r="X5" s="65">
        <v>0</v>
      </c>
      <c r="Y5" s="66" t="s">
        <v>18</v>
      </c>
    </row>
    <row r="6" spans="2:41" ht="15" customHeight="1" thickBot="1" x14ac:dyDescent="0.3">
      <c r="B6" s="16" t="s">
        <v>32</v>
      </c>
      <c r="C6" s="28">
        <f ca="1">TODAY()</f>
        <v>43320</v>
      </c>
      <c r="D6" s="14"/>
      <c r="E6" s="14"/>
      <c r="F6" s="15"/>
      <c r="G6" s="23"/>
      <c r="H6" s="67">
        <f ca="1">C6</f>
        <v>43320</v>
      </c>
      <c r="I6" s="55">
        <f>C7</f>
        <v>0</v>
      </c>
      <c r="J6" s="54"/>
      <c r="K6" s="54"/>
      <c r="L6" s="54"/>
      <c r="M6" s="68">
        <f ca="1">YEAR(H6)-YEAR(I6)</f>
        <v>118</v>
      </c>
      <c r="N6" s="68">
        <f ca="1">MONTH(H6)-MONTH(I6)</f>
        <v>7</v>
      </c>
      <c r="O6" s="68">
        <f ca="1">DAY(H6)-DAY(I6)</f>
        <v>8</v>
      </c>
      <c r="P6" s="68">
        <f ca="1">IF(N6&lt;0,M6-1,IF(AND(O6&lt;0,N6=0),M6-1,M6))</f>
        <v>118</v>
      </c>
      <c r="Q6" s="68">
        <f ca="1">IF(O6&lt;0,IF(N6&lt;=0,N6+12-1,N6-1),IF(N6&lt;0,N6+12,N6))</f>
        <v>7</v>
      </c>
      <c r="R6" s="68">
        <f ca="1">IF(O6&lt;0,O6+30,O6)</f>
        <v>8</v>
      </c>
      <c r="U6" s="63">
        <v>2</v>
      </c>
      <c r="V6" s="64">
        <v>13</v>
      </c>
      <c r="X6" s="69">
        <v>1</v>
      </c>
      <c r="Y6" s="70" t="s">
        <v>17</v>
      </c>
    </row>
    <row r="7" spans="2:41" ht="15.75" thickBot="1" x14ac:dyDescent="0.3">
      <c r="B7" s="16" t="s">
        <v>33</v>
      </c>
      <c r="C7" s="29"/>
      <c r="D7" s="14"/>
      <c r="E7" s="14"/>
      <c r="F7" s="15"/>
      <c r="G7" s="23"/>
      <c r="U7" s="63">
        <v>3</v>
      </c>
      <c r="V7" s="64">
        <v>16</v>
      </c>
      <c r="X7" s="69">
        <v>2</v>
      </c>
      <c r="Y7" s="70" t="s">
        <v>17</v>
      </c>
    </row>
    <row r="8" spans="2:41" ht="15.75" thickBot="1" x14ac:dyDescent="0.3">
      <c r="B8" s="16" t="s">
        <v>34</v>
      </c>
      <c r="C8" s="37"/>
      <c r="D8" s="14"/>
      <c r="E8" s="14"/>
      <c r="F8" s="15"/>
      <c r="G8" s="23"/>
      <c r="U8" s="63">
        <v>4</v>
      </c>
      <c r="V8" s="64">
        <v>13</v>
      </c>
      <c r="X8" s="69">
        <v>3</v>
      </c>
      <c r="Y8" s="70" t="s">
        <v>17</v>
      </c>
    </row>
    <row r="9" spans="2:41" ht="15.75" thickBot="1" x14ac:dyDescent="0.3">
      <c r="B9" s="16"/>
      <c r="C9" s="76"/>
      <c r="D9" s="14"/>
      <c r="E9" s="14"/>
      <c r="F9" s="15"/>
      <c r="G9" s="27"/>
      <c r="U9" s="63">
        <v>5</v>
      </c>
      <c r="V9" s="64">
        <v>15</v>
      </c>
      <c r="X9" s="69">
        <v>4</v>
      </c>
      <c r="Y9" s="70" t="s">
        <v>19</v>
      </c>
      <c r="AN9" s="8"/>
      <c r="AO9" s="8"/>
    </row>
    <row r="10" spans="2:41" ht="14.25" customHeight="1" thickBot="1" x14ac:dyDescent="0.3">
      <c r="B10" s="16" t="s">
        <v>35</v>
      </c>
      <c r="C10" s="48" t="str">
        <f ca="1">IF(AND(C6&lt;&gt;"",C7&lt;&gt;""),CONCATENATE(C22," months, ",R6," days"),"")</f>
        <v/>
      </c>
      <c r="D10" s="79" t="s">
        <v>62</v>
      </c>
      <c r="E10" s="79"/>
      <c r="F10" s="80"/>
      <c r="G10" s="26"/>
      <c r="U10" s="63">
        <v>6</v>
      </c>
      <c r="V10" s="64">
        <v>11</v>
      </c>
      <c r="X10" s="69">
        <v>5</v>
      </c>
      <c r="Y10" s="70" t="s">
        <v>19</v>
      </c>
    </row>
    <row r="11" spans="2:41" ht="14.25" customHeight="1" x14ac:dyDescent="0.25">
      <c r="B11" s="83" t="s">
        <v>64</v>
      </c>
      <c r="C11" s="81" t="str">
        <f ca="1">IF(AND(C6&lt;&gt;"",C7&lt;&gt;""),I21,"")</f>
        <v/>
      </c>
      <c r="D11" s="79"/>
      <c r="E11" s="79"/>
      <c r="F11" s="80"/>
      <c r="G11" s="26"/>
      <c r="H11" s="71" t="s">
        <v>36</v>
      </c>
      <c r="I11" s="4">
        <f ca="1">C22+R6/30-(C8*(12/52))</f>
        <v>1423.2666666666667</v>
      </c>
      <c r="K11" s="53" t="s">
        <v>52</v>
      </c>
      <c r="U11" s="63">
        <v>7</v>
      </c>
      <c r="V11" s="64">
        <v>14</v>
      </c>
      <c r="X11" s="69">
        <v>6</v>
      </c>
      <c r="Y11" s="70" t="s">
        <v>20</v>
      </c>
    </row>
    <row r="12" spans="2:41" ht="23.25" customHeight="1" thickBot="1" x14ac:dyDescent="0.3">
      <c r="B12" s="83"/>
      <c r="C12" s="82"/>
      <c r="D12" s="79"/>
      <c r="E12" s="79"/>
      <c r="F12" s="80"/>
      <c r="G12" s="26"/>
      <c r="H12" s="71" t="s">
        <v>50</v>
      </c>
      <c r="I12" s="4">
        <f ca="1">ROUNDDOWN(I11,0)</f>
        <v>1423</v>
      </c>
      <c r="J12" s="3"/>
      <c r="K12" s="53" t="s">
        <v>65</v>
      </c>
      <c r="U12" s="63">
        <v>8</v>
      </c>
      <c r="V12" s="64">
        <v>16</v>
      </c>
      <c r="X12" s="69">
        <v>7</v>
      </c>
      <c r="Y12" s="70" t="s">
        <v>20</v>
      </c>
    </row>
    <row r="13" spans="2:41" ht="15.75" thickBot="1" x14ac:dyDescent="0.3">
      <c r="B13" s="12"/>
      <c r="C13" s="21"/>
      <c r="D13" s="79"/>
      <c r="E13" s="79"/>
      <c r="F13" s="80"/>
      <c r="G13" s="26"/>
      <c r="H13" s="71" t="s">
        <v>37</v>
      </c>
      <c r="I13" s="53" t="str">
        <f ca="1">CONCATENATE(I12," months")</f>
        <v>1423 months</v>
      </c>
      <c r="J13" s="53" t="s">
        <v>55</v>
      </c>
      <c r="K13" s="53" t="s">
        <v>53</v>
      </c>
      <c r="U13" s="63">
        <v>9</v>
      </c>
      <c r="V13" s="64">
        <v>11</v>
      </c>
      <c r="X13" s="69">
        <v>8</v>
      </c>
      <c r="Y13" s="70" t="s">
        <v>20</v>
      </c>
    </row>
    <row r="14" spans="2:41" ht="15.75" thickBot="1" x14ac:dyDescent="0.3">
      <c r="B14" s="33" t="s">
        <v>66</v>
      </c>
      <c r="C14" s="48" t="e">
        <f ca="1">VLOOKUP(I26,X5:Y185,2,FALSE)</f>
        <v>#N/A</v>
      </c>
      <c r="D14" s="35"/>
      <c r="E14" s="35"/>
      <c r="F14" s="36"/>
      <c r="G14" s="23"/>
      <c r="H14" s="71" t="s">
        <v>38</v>
      </c>
      <c r="I14" s="4" t="str">
        <f ca="1">IF(C22&lt;24,"Under 2","Over 2")</f>
        <v>Over 2</v>
      </c>
      <c r="J14" s="53" t="s">
        <v>55</v>
      </c>
      <c r="K14" s="53" t="s">
        <v>63</v>
      </c>
      <c r="U14" s="63">
        <v>10</v>
      </c>
      <c r="V14" s="64">
        <v>13</v>
      </c>
      <c r="X14" s="69">
        <v>9</v>
      </c>
      <c r="Y14" s="70" t="s">
        <v>21</v>
      </c>
    </row>
    <row r="15" spans="2:41" ht="15.75" thickBot="1" x14ac:dyDescent="0.3">
      <c r="B15" s="31"/>
      <c r="C15" s="32"/>
      <c r="D15" s="19"/>
      <c r="E15" s="19"/>
      <c r="F15" s="20"/>
      <c r="G15" s="23"/>
      <c r="H15" s="71" t="s">
        <v>43</v>
      </c>
      <c r="I15" s="4" t="str">
        <f>IF(C8&gt;=3,"More than 3 weeks premature","Less than 3 weeks premature")</f>
        <v>Less than 3 weeks premature</v>
      </c>
      <c r="J15" s="53" t="s">
        <v>55</v>
      </c>
      <c r="K15" s="53" t="s">
        <v>54</v>
      </c>
      <c r="U15" s="63">
        <v>11</v>
      </c>
      <c r="V15" s="64">
        <v>14</v>
      </c>
      <c r="X15" s="69">
        <v>10</v>
      </c>
      <c r="Y15" s="70" t="s">
        <v>21</v>
      </c>
    </row>
    <row r="16" spans="2:41" ht="15.75" x14ac:dyDescent="0.25">
      <c r="B16" s="38"/>
      <c r="C16" s="39" t="s">
        <v>45</v>
      </c>
      <c r="D16" s="39"/>
      <c r="E16" s="39"/>
      <c r="F16" s="40"/>
      <c r="G16" s="23"/>
      <c r="H16" s="71"/>
      <c r="I16" s="4"/>
      <c r="J16" s="53" t="s">
        <v>55</v>
      </c>
      <c r="U16" s="63">
        <v>12</v>
      </c>
      <c r="V16" s="64">
        <v>12</v>
      </c>
      <c r="X16" s="69">
        <v>11</v>
      </c>
      <c r="Y16" s="70" t="s">
        <v>21</v>
      </c>
    </row>
    <row r="17" spans="2:25" ht="18" customHeight="1" thickBot="1" x14ac:dyDescent="0.3">
      <c r="B17" s="41"/>
      <c r="C17" s="42" t="s">
        <v>47</v>
      </c>
      <c r="D17" s="43"/>
      <c r="E17" s="43"/>
      <c r="F17" s="44"/>
      <c r="G17" s="23"/>
      <c r="H17" s="71"/>
      <c r="I17" s="4"/>
      <c r="J17" s="53" t="s">
        <v>55</v>
      </c>
      <c r="U17" s="63">
        <v>13</v>
      </c>
      <c r="V17" s="64">
        <v>13</v>
      </c>
      <c r="X17" s="69">
        <v>12</v>
      </c>
      <c r="Y17" s="70" t="s">
        <v>22</v>
      </c>
    </row>
    <row r="18" spans="2:25" ht="15.75" thickBot="1" x14ac:dyDescent="0.3">
      <c r="B18" s="16"/>
      <c r="C18" s="17"/>
      <c r="D18" s="14"/>
      <c r="E18" s="14"/>
      <c r="F18" s="15"/>
      <c r="G18" s="23"/>
      <c r="H18" s="71"/>
      <c r="I18" s="4"/>
      <c r="J18" s="53" t="s">
        <v>55</v>
      </c>
      <c r="U18" s="63">
        <v>14</v>
      </c>
      <c r="V18" s="64">
        <v>14</v>
      </c>
      <c r="X18" s="69">
        <v>13</v>
      </c>
      <c r="Y18" s="70" t="s">
        <v>22</v>
      </c>
    </row>
    <row r="19" spans="2:25" ht="15.75" thickBot="1" x14ac:dyDescent="0.3">
      <c r="B19" s="16" t="s">
        <v>16</v>
      </c>
      <c r="C19" s="30"/>
      <c r="D19" s="14"/>
      <c r="E19" s="14"/>
      <c r="F19" s="15"/>
      <c r="G19" s="23"/>
      <c r="H19" s="71" t="s">
        <v>39</v>
      </c>
      <c r="I19" s="4" t="str">
        <f ca="1">IF(AND(I14="Under 2", I15="More than 3 weeks premature"), "Adjust","Don't Adjust")</f>
        <v>Don't Adjust</v>
      </c>
      <c r="J19" s="53" t="s">
        <v>55</v>
      </c>
      <c r="K19" s="53" t="s">
        <v>61</v>
      </c>
      <c r="U19" s="63">
        <v>15</v>
      </c>
      <c r="V19" s="64">
        <v>10</v>
      </c>
      <c r="X19" s="69">
        <v>14</v>
      </c>
      <c r="Y19" s="70" t="s">
        <v>22</v>
      </c>
    </row>
    <row r="20" spans="2:25" ht="15.75" thickBot="1" x14ac:dyDescent="0.3">
      <c r="B20" s="13"/>
      <c r="C20" s="17"/>
      <c r="D20" s="14"/>
      <c r="E20" s="14"/>
      <c r="F20" s="15"/>
      <c r="G20" s="23"/>
      <c r="H20" s="71"/>
      <c r="I20" s="4"/>
      <c r="J20" s="53" t="s">
        <v>55</v>
      </c>
      <c r="U20" s="63">
        <v>16</v>
      </c>
      <c r="V20" s="64">
        <v>12</v>
      </c>
      <c r="X20" s="69">
        <v>15</v>
      </c>
      <c r="Y20" s="70" t="s">
        <v>23</v>
      </c>
    </row>
    <row r="21" spans="2:25" ht="47.25" customHeight="1" thickBot="1" x14ac:dyDescent="0.3">
      <c r="B21" s="34" t="s">
        <v>46</v>
      </c>
      <c r="C21" s="49" t="str">
        <f>IF(C19&lt;&gt;"",IF(I28="Thresholds not available for this Milestones form","Thresholds not currently available for 2 and 60 month Milestones forms",I29),"")</f>
        <v/>
      </c>
      <c r="D21" s="14"/>
      <c r="E21" s="14"/>
      <c r="F21" s="15"/>
      <c r="G21" s="23"/>
      <c r="H21" s="71" t="s">
        <v>40</v>
      </c>
      <c r="I21" s="4" t="str">
        <f ca="1">IF(I19="Adjust",I13,"No adjustment needed, use chronological age")</f>
        <v>No adjustment needed, use chronological age</v>
      </c>
      <c r="J21" s="53" t="s">
        <v>55</v>
      </c>
      <c r="K21" s="77" t="s">
        <v>56</v>
      </c>
      <c r="L21" s="77"/>
      <c r="M21" s="77"/>
      <c r="N21" s="77"/>
      <c r="O21" s="77"/>
      <c r="P21" s="77"/>
      <c r="Q21" s="77"/>
      <c r="R21" s="77"/>
      <c r="S21" s="77"/>
      <c r="T21" s="78"/>
      <c r="U21" s="63">
        <v>17</v>
      </c>
      <c r="V21" s="64">
        <v>13</v>
      </c>
      <c r="X21" s="69">
        <v>16</v>
      </c>
      <c r="Y21" s="70" t="s">
        <v>23</v>
      </c>
    </row>
    <row r="22" spans="2:25" hidden="1" x14ac:dyDescent="0.25">
      <c r="B22" s="10" t="s">
        <v>7</v>
      </c>
      <c r="C22" s="50">
        <f ca="1">P6*12+Q6</f>
        <v>1423</v>
      </c>
      <c r="D22" s="8"/>
      <c r="E22" s="8"/>
      <c r="F22" s="9"/>
      <c r="G22" s="23"/>
      <c r="H22" s="71"/>
      <c r="J22" s="53" t="s">
        <v>55</v>
      </c>
      <c r="U22" s="63">
        <v>18</v>
      </c>
      <c r="V22" s="64">
        <v>8</v>
      </c>
      <c r="X22" s="69">
        <v>17</v>
      </c>
      <c r="Y22" s="70" t="s">
        <v>23</v>
      </c>
    </row>
    <row r="23" spans="2:25" hidden="1" x14ac:dyDescent="0.25">
      <c r="B23" s="11" t="s">
        <v>10</v>
      </c>
      <c r="C23" s="51" t="e">
        <f ca="1">VLOOKUP(I26,U5:V69,2,FALSE)</f>
        <v>#N/A</v>
      </c>
      <c r="D23" s="8"/>
      <c r="E23" s="8"/>
      <c r="F23" s="9"/>
      <c r="G23" s="23"/>
      <c r="H23" s="71"/>
      <c r="J23" s="53" t="s">
        <v>55</v>
      </c>
      <c r="U23" s="63">
        <v>19</v>
      </c>
      <c r="V23" s="64">
        <v>10</v>
      </c>
      <c r="X23" s="69">
        <v>18</v>
      </c>
      <c r="Y23" s="70" t="s">
        <v>24</v>
      </c>
    </row>
    <row r="24" spans="2:25" x14ac:dyDescent="0.25">
      <c r="B24" s="11"/>
      <c r="C24" s="52"/>
      <c r="D24" s="8"/>
      <c r="E24" s="8"/>
      <c r="F24" s="9"/>
      <c r="G24" s="23"/>
      <c r="H24" s="71"/>
      <c r="J24" s="53" t="s">
        <v>55</v>
      </c>
      <c r="U24" s="63">
        <v>20</v>
      </c>
      <c r="V24" s="64">
        <v>11</v>
      </c>
      <c r="X24" s="69">
        <v>19</v>
      </c>
      <c r="Y24" s="70" t="s">
        <v>24</v>
      </c>
    </row>
    <row r="25" spans="2:25" ht="15.75" thickBot="1" x14ac:dyDescent="0.3">
      <c r="B25" s="18"/>
      <c r="C25" s="19"/>
      <c r="D25" s="19"/>
      <c r="E25" s="19"/>
      <c r="F25" s="20"/>
      <c r="G25" s="23"/>
      <c r="H25" s="71" t="s">
        <v>41</v>
      </c>
      <c r="I25" s="53">
        <f ca="1">P6*12+Q6</f>
        <v>1423</v>
      </c>
      <c r="J25" s="53" t="s">
        <v>55</v>
      </c>
      <c r="K25" s="53" t="s">
        <v>57</v>
      </c>
      <c r="U25" s="63">
        <v>21</v>
      </c>
      <c r="V25" s="64">
        <v>13</v>
      </c>
      <c r="X25" s="69">
        <v>20</v>
      </c>
      <c r="Y25" s="70" t="s">
        <v>24</v>
      </c>
    </row>
    <row r="26" spans="2:25" x14ac:dyDescent="0.25">
      <c r="G26" s="7"/>
      <c r="H26" s="71" t="s">
        <v>42</v>
      </c>
      <c r="I26" s="53">
        <f ca="1">IF(I21="No adjustment needed, use chronological age",I25,I12)</f>
        <v>1423</v>
      </c>
      <c r="J26" s="53" t="s">
        <v>55</v>
      </c>
      <c r="K26" s="77" t="s">
        <v>58</v>
      </c>
      <c r="L26" s="77"/>
      <c r="M26" s="77"/>
      <c r="N26" s="77"/>
      <c r="O26" s="77"/>
      <c r="P26" s="77"/>
      <c r="Q26" s="77"/>
      <c r="R26" s="77"/>
      <c r="S26" s="77"/>
      <c r="T26" s="78"/>
      <c r="U26" s="63">
        <v>22</v>
      </c>
      <c r="V26" s="64">
        <v>14</v>
      </c>
      <c r="X26" s="69">
        <v>21</v>
      </c>
      <c r="Y26" s="70" t="s">
        <v>24</v>
      </c>
    </row>
    <row r="27" spans="2:25" x14ac:dyDescent="0.25">
      <c r="G27" s="7"/>
      <c r="H27" s="71"/>
      <c r="J27" s="53" t="s">
        <v>55</v>
      </c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63">
        <v>23</v>
      </c>
      <c r="V27" s="64">
        <v>10</v>
      </c>
      <c r="X27" s="69">
        <v>22</v>
      </c>
      <c r="Y27" s="70" t="s">
        <v>24</v>
      </c>
    </row>
    <row r="28" spans="2:25" x14ac:dyDescent="0.25">
      <c r="H28" s="71" t="s">
        <v>49</v>
      </c>
      <c r="I28" s="53" t="e">
        <f ca="1">IF(OR(C14="60 month form",C14="2 month form"),"Thresholds not available for this Milestones form", "display")</f>
        <v>#N/A</v>
      </c>
      <c r="J28" s="53" t="s">
        <v>55</v>
      </c>
      <c r="K28" s="53" t="s">
        <v>59</v>
      </c>
      <c r="U28" s="63">
        <v>24</v>
      </c>
      <c r="V28" s="64">
        <v>11</v>
      </c>
      <c r="X28" s="69">
        <v>23</v>
      </c>
      <c r="Y28" s="70" t="s">
        <v>25</v>
      </c>
    </row>
    <row r="29" spans="2:25" x14ac:dyDescent="0.25">
      <c r="H29" s="71" t="s">
        <v>51</v>
      </c>
      <c r="I29" s="53" t="e">
        <f ca="1">IF(C19&gt;C23,"Appears to Meet Age Expectations","Needs Review")</f>
        <v>#N/A</v>
      </c>
      <c r="J29" s="53" t="s">
        <v>55</v>
      </c>
      <c r="K29" s="53" t="s">
        <v>60</v>
      </c>
      <c r="U29" s="63">
        <v>25</v>
      </c>
      <c r="V29" s="64">
        <v>12</v>
      </c>
      <c r="X29" s="69">
        <v>24</v>
      </c>
      <c r="Y29" s="70" t="s">
        <v>25</v>
      </c>
    </row>
    <row r="30" spans="2:25" x14ac:dyDescent="0.25">
      <c r="J30" s="53" t="s">
        <v>55</v>
      </c>
      <c r="U30" s="63">
        <v>26</v>
      </c>
      <c r="V30" s="64">
        <v>13</v>
      </c>
      <c r="X30" s="69">
        <v>25</v>
      </c>
      <c r="Y30" s="70" t="s">
        <v>25</v>
      </c>
    </row>
    <row r="31" spans="2:25" x14ac:dyDescent="0.25">
      <c r="J31" s="53" t="s">
        <v>55</v>
      </c>
      <c r="U31" s="63">
        <v>27</v>
      </c>
      <c r="V31" s="64">
        <v>14</v>
      </c>
      <c r="X31" s="69">
        <v>26</v>
      </c>
      <c r="Y31" s="70" t="s">
        <v>25</v>
      </c>
    </row>
    <row r="32" spans="2:25" x14ac:dyDescent="0.25">
      <c r="J32" s="53" t="s">
        <v>55</v>
      </c>
      <c r="U32" s="63">
        <v>28</v>
      </c>
      <c r="V32" s="64">
        <v>15</v>
      </c>
      <c r="X32" s="69">
        <v>27</v>
      </c>
      <c r="Y32" s="70" t="s">
        <v>25</v>
      </c>
    </row>
    <row r="33" spans="2:25" x14ac:dyDescent="0.25">
      <c r="U33" s="63">
        <v>29</v>
      </c>
      <c r="V33" s="64">
        <v>9</v>
      </c>
      <c r="X33" s="69">
        <v>28</v>
      </c>
      <c r="Y33" s="70" t="s">
        <v>25</v>
      </c>
    </row>
    <row r="34" spans="2:25" x14ac:dyDescent="0.25">
      <c r="U34" s="63">
        <v>30</v>
      </c>
      <c r="V34" s="64">
        <v>10</v>
      </c>
      <c r="X34" s="69">
        <v>29</v>
      </c>
      <c r="Y34" s="70" t="s">
        <v>26</v>
      </c>
    </row>
    <row r="35" spans="2:25" x14ac:dyDescent="0.25">
      <c r="U35" s="63">
        <v>31</v>
      </c>
      <c r="V35" s="64">
        <v>11</v>
      </c>
      <c r="X35" s="69">
        <v>30</v>
      </c>
      <c r="Y35" s="70" t="s">
        <v>26</v>
      </c>
    </row>
    <row r="36" spans="2:25" x14ac:dyDescent="0.25">
      <c r="U36" s="63">
        <v>32</v>
      </c>
      <c r="V36" s="64">
        <v>12</v>
      </c>
      <c r="X36" s="69">
        <v>31</v>
      </c>
      <c r="Y36" s="70" t="s">
        <v>26</v>
      </c>
    </row>
    <row r="37" spans="2:25" x14ac:dyDescent="0.25">
      <c r="U37" s="63">
        <v>33</v>
      </c>
      <c r="V37" s="64">
        <v>13</v>
      </c>
      <c r="X37" s="69">
        <v>32</v>
      </c>
      <c r="Y37" s="70" t="s">
        <v>26</v>
      </c>
    </row>
    <row r="38" spans="2:25" x14ac:dyDescent="0.25">
      <c r="U38" s="63">
        <v>34</v>
      </c>
      <c r="V38" s="64">
        <v>13</v>
      </c>
      <c r="X38" s="69">
        <v>33</v>
      </c>
      <c r="Y38" s="70" t="s">
        <v>26</v>
      </c>
    </row>
    <row r="39" spans="2:25" x14ac:dyDescent="0.25">
      <c r="U39" s="63">
        <v>35</v>
      </c>
      <c r="V39" s="64">
        <v>10</v>
      </c>
      <c r="X39" s="69">
        <v>34</v>
      </c>
      <c r="Y39" s="70" t="s">
        <v>26</v>
      </c>
    </row>
    <row r="40" spans="2:25" x14ac:dyDescent="0.25">
      <c r="C40" s="2"/>
      <c r="U40" s="63">
        <v>36</v>
      </c>
      <c r="V40" s="64">
        <v>11</v>
      </c>
      <c r="X40" s="69">
        <v>35</v>
      </c>
      <c r="Y40" s="70" t="s">
        <v>27</v>
      </c>
    </row>
    <row r="41" spans="2:25" ht="16.5" hidden="1" customHeight="1" x14ac:dyDescent="0.25">
      <c r="B41" s="2" t="s">
        <v>31</v>
      </c>
      <c r="C41" s="2"/>
      <c r="U41" s="63">
        <v>37</v>
      </c>
      <c r="V41" s="64">
        <v>12</v>
      </c>
      <c r="X41" s="69">
        <v>36</v>
      </c>
      <c r="Y41" s="70" t="s">
        <v>27</v>
      </c>
    </row>
    <row r="42" spans="2:25" hidden="1" x14ac:dyDescent="0.25">
      <c r="B42" s="22" t="s">
        <v>14</v>
      </c>
      <c r="C42" s="5" t="s">
        <v>11</v>
      </c>
      <c r="D42" s="6">
        <v>6</v>
      </c>
      <c r="U42" s="63">
        <v>38</v>
      </c>
      <c r="V42" s="64">
        <v>13</v>
      </c>
      <c r="X42" s="69">
        <v>37</v>
      </c>
      <c r="Y42" s="70" t="s">
        <v>27</v>
      </c>
    </row>
    <row r="43" spans="2:25" hidden="1" x14ac:dyDescent="0.25">
      <c r="B43" s="22" t="s">
        <v>15</v>
      </c>
      <c r="C43" s="2">
        <v>4</v>
      </c>
      <c r="U43" s="63">
        <v>39</v>
      </c>
      <c r="V43" s="64">
        <v>13</v>
      </c>
      <c r="X43" s="69">
        <v>38</v>
      </c>
      <c r="Y43" s="70" t="s">
        <v>27</v>
      </c>
    </row>
    <row r="44" spans="2:25" hidden="1" x14ac:dyDescent="0.25">
      <c r="B44" s="4" t="s">
        <v>12</v>
      </c>
      <c r="C44" s="3" t="e">
        <f>ROUNDDOWN(#REF!,0)</f>
        <v>#REF!</v>
      </c>
      <c r="U44" s="63">
        <v>40</v>
      </c>
      <c r="V44" s="64">
        <v>14</v>
      </c>
      <c r="X44" s="69">
        <v>39</v>
      </c>
      <c r="Y44" s="70" t="s">
        <v>27</v>
      </c>
    </row>
    <row r="45" spans="2:25" hidden="1" x14ac:dyDescent="0.25">
      <c r="B45" s="4" t="s">
        <v>13</v>
      </c>
      <c r="C45" s="3" t="e">
        <f>VLOOKUP(C44,$W1:$X56,2,FALSE)</f>
        <v>#REF!</v>
      </c>
      <c r="U45" s="63">
        <v>41</v>
      </c>
      <c r="V45" s="64">
        <v>14</v>
      </c>
      <c r="X45" s="69">
        <v>40</v>
      </c>
      <c r="Y45" s="70" t="s">
        <v>27</v>
      </c>
    </row>
    <row r="46" spans="2:25" hidden="1" x14ac:dyDescent="0.25">
      <c r="C46" s="2"/>
      <c r="U46" s="63">
        <v>42</v>
      </c>
      <c r="V46" s="64">
        <v>15</v>
      </c>
      <c r="X46" s="69">
        <v>41</v>
      </c>
      <c r="Y46" s="70" t="s">
        <v>27</v>
      </c>
    </row>
    <row r="47" spans="2:25" x14ac:dyDescent="0.25">
      <c r="C47" s="2"/>
      <c r="U47" s="63">
        <v>43</v>
      </c>
      <c r="V47" s="64">
        <v>15</v>
      </c>
      <c r="X47" s="69">
        <v>42</v>
      </c>
      <c r="Y47" s="70" t="s">
        <v>27</v>
      </c>
    </row>
    <row r="48" spans="2:25" x14ac:dyDescent="0.25">
      <c r="U48" s="63">
        <v>44</v>
      </c>
      <c r="V48" s="64">
        <v>16</v>
      </c>
      <c r="X48" s="69">
        <v>43</v>
      </c>
      <c r="Y48" s="70" t="s">
        <v>27</v>
      </c>
    </row>
    <row r="49" spans="21:25" x14ac:dyDescent="0.25">
      <c r="U49" s="63">
        <v>45</v>
      </c>
      <c r="V49" s="64">
        <v>16</v>
      </c>
      <c r="X49" s="69">
        <v>44</v>
      </c>
      <c r="Y49" s="70" t="s">
        <v>27</v>
      </c>
    </row>
    <row r="50" spans="21:25" x14ac:dyDescent="0.25">
      <c r="U50" s="63">
        <v>46</v>
      </c>
      <c r="V50" s="64">
        <v>16</v>
      </c>
      <c r="X50" s="69">
        <v>45</v>
      </c>
      <c r="Y50" s="70" t="s">
        <v>27</v>
      </c>
    </row>
    <row r="51" spans="21:25" x14ac:dyDescent="0.25">
      <c r="U51" s="63">
        <v>47</v>
      </c>
      <c r="V51" s="64">
        <v>12</v>
      </c>
      <c r="X51" s="69">
        <v>46</v>
      </c>
      <c r="Y51" s="70" t="s">
        <v>27</v>
      </c>
    </row>
    <row r="52" spans="21:25" x14ac:dyDescent="0.25">
      <c r="U52" s="63">
        <v>48</v>
      </c>
      <c r="V52" s="64">
        <v>13</v>
      </c>
      <c r="X52" s="69">
        <v>47</v>
      </c>
      <c r="Y52" s="70" t="s">
        <v>28</v>
      </c>
    </row>
    <row r="53" spans="21:25" x14ac:dyDescent="0.25">
      <c r="U53" s="63">
        <v>49</v>
      </c>
      <c r="V53" s="64">
        <v>13</v>
      </c>
      <c r="X53" s="69">
        <v>48</v>
      </c>
      <c r="Y53" s="70" t="s">
        <v>28</v>
      </c>
    </row>
    <row r="54" spans="21:25" x14ac:dyDescent="0.25">
      <c r="U54" s="63">
        <v>50</v>
      </c>
      <c r="V54" s="64">
        <v>13</v>
      </c>
      <c r="X54" s="69">
        <v>49</v>
      </c>
      <c r="Y54" s="70" t="s">
        <v>28</v>
      </c>
    </row>
    <row r="55" spans="21:25" x14ac:dyDescent="0.25">
      <c r="U55" s="63">
        <v>51</v>
      </c>
      <c r="V55" s="64">
        <v>14</v>
      </c>
      <c r="X55" s="69">
        <v>50</v>
      </c>
      <c r="Y55" s="70" t="s">
        <v>28</v>
      </c>
    </row>
    <row r="56" spans="21:25" x14ac:dyDescent="0.25">
      <c r="U56" s="63">
        <v>52</v>
      </c>
      <c r="V56" s="64">
        <v>14</v>
      </c>
      <c r="X56" s="69">
        <v>51</v>
      </c>
      <c r="Y56" s="70" t="s">
        <v>28</v>
      </c>
    </row>
    <row r="57" spans="21:25" x14ac:dyDescent="0.25">
      <c r="U57" s="63">
        <v>53</v>
      </c>
      <c r="V57" s="64">
        <v>14</v>
      </c>
      <c r="X57" s="69">
        <v>52</v>
      </c>
      <c r="Y57" s="70" t="s">
        <v>28</v>
      </c>
    </row>
    <row r="58" spans="21:25" x14ac:dyDescent="0.25">
      <c r="U58" s="63">
        <v>54</v>
      </c>
      <c r="V58" s="64">
        <v>15</v>
      </c>
      <c r="X58" s="69">
        <v>53</v>
      </c>
      <c r="Y58" s="70" t="s">
        <v>28</v>
      </c>
    </row>
    <row r="59" spans="21:25" x14ac:dyDescent="0.25">
      <c r="U59" s="63">
        <v>55</v>
      </c>
      <c r="V59" s="64">
        <v>15</v>
      </c>
      <c r="X59" s="69">
        <v>54</v>
      </c>
      <c r="Y59" s="70" t="s">
        <v>28</v>
      </c>
    </row>
    <row r="60" spans="21:25" x14ac:dyDescent="0.25">
      <c r="U60" s="63">
        <v>56</v>
      </c>
      <c r="V60" s="64">
        <v>15</v>
      </c>
      <c r="X60" s="69">
        <v>55</v>
      </c>
      <c r="Y60" s="70" t="s">
        <v>28</v>
      </c>
    </row>
    <row r="61" spans="21:25" x14ac:dyDescent="0.25">
      <c r="U61" s="63">
        <v>57</v>
      </c>
      <c r="V61" s="64">
        <v>15</v>
      </c>
      <c r="X61" s="69">
        <v>56</v>
      </c>
      <c r="Y61" s="70" t="s">
        <v>28</v>
      </c>
    </row>
    <row r="62" spans="21:25" x14ac:dyDescent="0.25">
      <c r="U62" s="63">
        <v>58</v>
      </c>
      <c r="V62" s="64">
        <v>16</v>
      </c>
      <c r="X62" s="69">
        <v>57</v>
      </c>
      <c r="Y62" s="70" t="s">
        <v>28</v>
      </c>
    </row>
    <row r="63" spans="21:25" x14ac:dyDescent="0.25">
      <c r="U63" s="63">
        <v>59</v>
      </c>
      <c r="V63" s="64">
        <v>14</v>
      </c>
      <c r="X63" s="69">
        <v>58</v>
      </c>
      <c r="Y63" s="70" t="s">
        <v>28</v>
      </c>
    </row>
    <row r="64" spans="21:25" x14ac:dyDescent="0.25">
      <c r="U64" s="63">
        <v>60</v>
      </c>
      <c r="V64" s="64">
        <v>14</v>
      </c>
      <c r="X64" s="69">
        <v>59</v>
      </c>
      <c r="Y64" s="70" t="s">
        <v>29</v>
      </c>
    </row>
    <row r="65" spans="21:25" x14ac:dyDescent="0.25">
      <c r="U65" s="63">
        <v>61</v>
      </c>
      <c r="V65" s="64">
        <v>15</v>
      </c>
      <c r="X65" s="69">
        <v>60</v>
      </c>
      <c r="Y65" s="70" t="s">
        <v>29</v>
      </c>
    </row>
    <row r="66" spans="21:25" x14ac:dyDescent="0.25">
      <c r="U66" s="63">
        <v>62</v>
      </c>
      <c r="V66" s="64">
        <v>15</v>
      </c>
      <c r="X66" s="69">
        <v>61</v>
      </c>
      <c r="Y66" s="70" t="s">
        <v>29</v>
      </c>
    </row>
    <row r="67" spans="21:25" x14ac:dyDescent="0.25">
      <c r="U67" s="63">
        <v>63</v>
      </c>
      <c r="V67" s="64">
        <v>15</v>
      </c>
      <c r="X67" s="69">
        <v>62</v>
      </c>
      <c r="Y67" s="70" t="s">
        <v>29</v>
      </c>
    </row>
    <row r="68" spans="21:25" x14ac:dyDescent="0.25">
      <c r="U68" s="63">
        <v>64</v>
      </c>
      <c r="V68" s="64">
        <v>15</v>
      </c>
      <c r="X68" s="69">
        <v>63</v>
      </c>
      <c r="Y68" s="70" t="s">
        <v>29</v>
      </c>
    </row>
    <row r="69" spans="21:25" x14ac:dyDescent="0.25">
      <c r="U69" s="72">
        <v>65</v>
      </c>
      <c r="V69" s="73">
        <v>16</v>
      </c>
      <c r="X69" s="69">
        <v>64</v>
      </c>
      <c r="Y69" s="70" t="s">
        <v>29</v>
      </c>
    </row>
    <row r="70" spans="21:25" x14ac:dyDescent="0.25">
      <c r="X70" s="69">
        <v>65</v>
      </c>
      <c r="Y70" s="70" t="s">
        <v>29</v>
      </c>
    </row>
    <row r="71" spans="21:25" x14ac:dyDescent="0.25">
      <c r="X71" s="69">
        <v>66</v>
      </c>
      <c r="Y71" s="70" t="s">
        <v>30</v>
      </c>
    </row>
    <row r="72" spans="21:25" x14ac:dyDescent="0.25">
      <c r="X72" s="69">
        <v>67</v>
      </c>
      <c r="Y72" s="70" t="s">
        <v>30</v>
      </c>
    </row>
    <row r="73" spans="21:25" x14ac:dyDescent="0.25">
      <c r="X73" s="69">
        <v>68</v>
      </c>
      <c r="Y73" s="70" t="s">
        <v>30</v>
      </c>
    </row>
    <row r="74" spans="21:25" x14ac:dyDescent="0.25">
      <c r="X74" s="69">
        <v>69</v>
      </c>
      <c r="Y74" s="70" t="s">
        <v>30</v>
      </c>
    </row>
    <row r="75" spans="21:25" x14ac:dyDescent="0.25">
      <c r="X75" s="69">
        <v>70</v>
      </c>
      <c r="Y75" s="70" t="s">
        <v>30</v>
      </c>
    </row>
    <row r="76" spans="21:25" x14ac:dyDescent="0.25">
      <c r="X76" s="69">
        <v>71</v>
      </c>
      <c r="Y76" s="70" t="s">
        <v>30</v>
      </c>
    </row>
    <row r="77" spans="21:25" x14ac:dyDescent="0.25">
      <c r="X77" s="69">
        <v>72</v>
      </c>
      <c r="Y77" s="70" t="s">
        <v>30</v>
      </c>
    </row>
    <row r="78" spans="21:25" x14ac:dyDescent="0.25">
      <c r="X78" s="69">
        <v>73</v>
      </c>
      <c r="Y78" s="70" t="s">
        <v>30</v>
      </c>
    </row>
    <row r="79" spans="21:25" x14ac:dyDescent="0.25">
      <c r="X79" s="69">
        <v>74</v>
      </c>
      <c r="Y79" s="70" t="s">
        <v>30</v>
      </c>
    </row>
    <row r="80" spans="21:25" x14ac:dyDescent="0.25">
      <c r="X80" s="69">
        <v>75</v>
      </c>
      <c r="Y80" s="70" t="s">
        <v>30</v>
      </c>
    </row>
    <row r="81" spans="24:25" x14ac:dyDescent="0.25">
      <c r="X81" s="69">
        <v>76</v>
      </c>
      <c r="Y81" s="70" t="s">
        <v>30</v>
      </c>
    </row>
    <row r="82" spans="24:25" x14ac:dyDescent="0.25">
      <c r="X82" s="69">
        <v>77</v>
      </c>
      <c r="Y82" s="70" t="s">
        <v>30</v>
      </c>
    </row>
    <row r="83" spans="24:25" x14ac:dyDescent="0.25">
      <c r="X83" s="69">
        <v>78</v>
      </c>
      <c r="Y83" s="70" t="s">
        <v>30</v>
      </c>
    </row>
    <row r="84" spans="24:25" x14ac:dyDescent="0.25">
      <c r="X84" s="69">
        <v>79</v>
      </c>
      <c r="Y84" s="70" t="s">
        <v>30</v>
      </c>
    </row>
    <row r="85" spans="24:25" x14ac:dyDescent="0.25">
      <c r="X85" s="69">
        <v>80</v>
      </c>
      <c r="Y85" s="70" t="s">
        <v>30</v>
      </c>
    </row>
    <row r="86" spans="24:25" x14ac:dyDescent="0.25">
      <c r="X86" s="69">
        <v>81</v>
      </c>
      <c r="Y86" s="70" t="s">
        <v>30</v>
      </c>
    </row>
    <row r="87" spans="24:25" x14ac:dyDescent="0.25">
      <c r="X87" s="69">
        <v>82</v>
      </c>
      <c r="Y87" s="70" t="s">
        <v>30</v>
      </c>
    </row>
    <row r="88" spans="24:25" x14ac:dyDescent="0.25">
      <c r="X88" s="69">
        <v>83</v>
      </c>
      <c r="Y88" s="70" t="s">
        <v>30</v>
      </c>
    </row>
    <row r="89" spans="24:25" x14ac:dyDescent="0.25">
      <c r="X89" s="69">
        <v>84</v>
      </c>
      <c r="Y89" s="70" t="s">
        <v>30</v>
      </c>
    </row>
    <row r="90" spans="24:25" x14ac:dyDescent="0.25">
      <c r="X90" s="69">
        <v>85</v>
      </c>
      <c r="Y90" s="70" t="s">
        <v>30</v>
      </c>
    </row>
    <row r="91" spans="24:25" x14ac:dyDescent="0.25">
      <c r="X91" s="69">
        <v>86</v>
      </c>
      <c r="Y91" s="70" t="s">
        <v>30</v>
      </c>
    </row>
    <row r="92" spans="24:25" x14ac:dyDescent="0.25">
      <c r="X92" s="69">
        <v>87</v>
      </c>
      <c r="Y92" s="70" t="s">
        <v>30</v>
      </c>
    </row>
    <row r="93" spans="24:25" x14ac:dyDescent="0.25">
      <c r="X93" s="69">
        <v>88</v>
      </c>
      <c r="Y93" s="70" t="s">
        <v>30</v>
      </c>
    </row>
    <row r="94" spans="24:25" x14ac:dyDescent="0.25">
      <c r="X94" s="69">
        <v>89</v>
      </c>
      <c r="Y94" s="70" t="s">
        <v>30</v>
      </c>
    </row>
    <row r="95" spans="24:25" x14ac:dyDescent="0.25">
      <c r="X95" s="69">
        <v>90</v>
      </c>
      <c r="Y95" s="70" t="s">
        <v>30</v>
      </c>
    </row>
    <row r="96" spans="24:25" x14ac:dyDescent="0.25">
      <c r="X96" s="69">
        <v>91</v>
      </c>
      <c r="Y96" s="70" t="s">
        <v>30</v>
      </c>
    </row>
    <row r="97" spans="24:25" x14ac:dyDescent="0.25">
      <c r="X97" s="69">
        <v>92</v>
      </c>
      <c r="Y97" s="70" t="s">
        <v>30</v>
      </c>
    </row>
    <row r="98" spans="24:25" x14ac:dyDescent="0.25">
      <c r="X98" s="69">
        <v>93</v>
      </c>
      <c r="Y98" s="70" t="s">
        <v>30</v>
      </c>
    </row>
    <row r="99" spans="24:25" x14ac:dyDescent="0.25">
      <c r="X99" s="69">
        <v>94</v>
      </c>
      <c r="Y99" s="70" t="s">
        <v>30</v>
      </c>
    </row>
    <row r="100" spans="24:25" x14ac:dyDescent="0.25">
      <c r="X100" s="69">
        <v>95</v>
      </c>
      <c r="Y100" s="70" t="s">
        <v>30</v>
      </c>
    </row>
    <row r="101" spans="24:25" x14ac:dyDescent="0.25">
      <c r="X101" s="69">
        <v>96</v>
      </c>
      <c r="Y101" s="70" t="s">
        <v>30</v>
      </c>
    </row>
    <row r="102" spans="24:25" x14ac:dyDescent="0.25">
      <c r="X102" s="69">
        <v>97</v>
      </c>
      <c r="Y102" s="70" t="s">
        <v>30</v>
      </c>
    </row>
    <row r="103" spans="24:25" x14ac:dyDescent="0.25">
      <c r="X103" s="69">
        <v>98</v>
      </c>
      <c r="Y103" s="70" t="s">
        <v>30</v>
      </c>
    </row>
    <row r="104" spans="24:25" x14ac:dyDescent="0.25">
      <c r="X104" s="69">
        <v>99</v>
      </c>
      <c r="Y104" s="70" t="s">
        <v>30</v>
      </c>
    </row>
    <row r="105" spans="24:25" x14ac:dyDescent="0.25">
      <c r="X105" s="69">
        <v>100</v>
      </c>
      <c r="Y105" s="70" t="s">
        <v>30</v>
      </c>
    </row>
    <row r="106" spans="24:25" x14ac:dyDescent="0.25">
      <c r="X106" s="69">
        <v>101</v>
      </c>
      <c r="Y106" s="70" t="s">
        <v>30</v>
      </c>
    </row>
    <row r="107" spans="24:25" x14ac:dyDescent="0.25">
      <c r="X107" s="69">
        <v>102</v>
      </c>
      <c r="Y107" s="70" t="s">
        <v>30</v>
      </c>
    </row>
    <row r="108" spans="24:25" x14ac:dyDescent="0.25">
      <c r="X108" s="69">
        <v>103</v>
      </c>
      <c r="Y108" s="70" t="s">
        <v>30</v>
      </c>
    </row>
    <row r="109" spans="24:25" x14ac:dyDescent="0.25">
      <c r="X109" s="69">
        <v>104</v>
      </c>
      <c r="Y109" s="70" t="s">
        <v>30</v>
      </c>
    </row>
    <row r="110" spans="24:25" x14ac:dyDescent="0.25">
      <c r="X110" s="69">
        <v>105</v>
      </c>
      <c r="Y110" s="70" t="s">
        <v>30</v>
      </c>
    </row>
    <row r="111" spans="24:25" x14ac:dyDescent="0.25">
      <c r="X111" s="69">
        <v>106</v>
      </c>
      <c r="Y111" s="70" t="s">
        <v>30</v>
      </c>
    </row>
    <row r="112" spans="24:25" x14ac:dyDescent="0.25">
      <c r="X112" s="69">
        <v>107</v>
      </c>
      <c r="Y112" s="70" t="s">
        <v>30</v>
      </c>
    </row>
    <row r="113" spans="24:25" x14ac:dyDescent="0.25">
      <c r="X113" s="69">
        <v>108</v>
      </c>
      <c r="Y113" s="70" t="s">
        <v>30</v>
      </c>
    </row>
    <row r="114" spans="24:25" x14ac:dyDescent="0.25">
      <c r="X114" s="69">
        <v>109</v>
      </c>
      <c r="Y114" s="70" t="s">
        <v>30</v>
      </c>
    </row>
    <row r="115" spans="24:25" x14ac:dyDescent="0.25">
      <c r="X115" s="69">
        <v>110</v>
      </c>
      <c r="Y115" s="70" t="s">
        <v>30</v>
      </c>
    </row>
    <row r="116" spans="24:25" x14ac:dyDescent="0.25">
      <c r="X116" s="69">
        <v>111</v>
      </c>
      <c r="Y116" s="70" t="s">
        <v>30</v>
      </c>
    </row>
    <row r="117" spans="24:25" x14ac:dyDescent="0.25">
      <c r="X117" s="69">
        <v>112</v>
      </c>
      <c r="Y117" s="70" t="s">
        <v>30</v>
      </c>
    </row>
    <row r="118" spans="24:25" x14ac:dyDescent="0.25">
      <c r="X118" s="69">
        <v>113</v>
      </c>
      <c r="Y118" s="70" t="s">
        <v>30</v>
      </c>
    </row>
    <row r="119" spans="24:25" x14ac:dyDescent="0.25">
      <c r="X119" s="69">
        <v>114</v>
      </c>
      <c r="Y119" s="70" t="s">
        <v>30</v>
      </c>
    </row>
    <row r="120" spans="24:25" x14ac:dyDescent="0.25">
      <c r="X120" s="69">
        <v>115</v>
      </c>
      <c r="Y120" s="70" t="s">
        <v>30</v>
      </c>
    </row>
    <row r="121" spans="24:25" x14ac:dyDescent="0.25">
      <c r="X121" s="69">
        <v>116</v>
      </c>
      <c r="Y121" s="70" t="s">
        <v>30</v>
      </c>
    </row>
    <row r="122" spans="24:25" x14ac:dyDescent="0.25">
      <c r="X122" s="69">
        <v>117</v>
      </c>
      <c r="Y122" s="70" t="s">
        <v>30</v>
      </c>
    </row>
    <row r="123" spans="24:25" x14ac:dyDescent="0.25">
      <c r="X123" s="69">
        <v>118</v>
      </c>
      <c r="Y123" s="70" t="s">
        <v>30</v>
      </c>
    </row>
    <row r="124" spans="24:25" x14ac:dyDescent="0.25">
      <c r="X124" s="69">
        <v>119</v>
      </c>
      <c r="Y124" s="70" t="s">
        <v>30</v>
      </c>
    </row>
    <row r="125" spans="24:25" x14ac:dyDescent="0.25">
      <c r="X125" s="69">
        <v>120</v>
      </c>
      <c r="Y125" s="70" t="s">
        <v>30</v>
      </c>
    </row>
    <row r="126" spans="24:25" x14ac:dyDescent="0.25">
      <c r="X126" s="69">
        <v>121</v>
      </c>
      <c r="Y126" s="70" t="s">
        <v>30</v>
      </c>
    </row>
    <row r="127" spans="24:25" x14ac:dyDescent="0.25">
      <c r="X127" s="69">
        <v>122</v>
      </c>
      <c r="Y127" s="70" t="s">
        <v>30</v>
      </c>
    </row>
    <row r="128" spans="24:25" x14ac:dyDescent="0.25">
      <c r="X128" s="69">
        <v>123</v>
      </c>
      <c r="Y128" s="70" t="s">
        <v>30</v>
      </c>
    </row>
    <row r="129" spans="24:25" x14ac:dyDescent="0.25">
      <c r="X129" s="69">
        <v>124</v>
      </c>
      <c r="Y129" s="70" t="s">
        <v>30</v>
      </c>
    </row>
    <row r="130" spans="24:25" x14ac:dyDescent="0.25">
      <c r="X130" s="69">
        <v>125</v>
      </c>
      <c r="Y130" s="70" t="s">
        <v>30</v>
      </c>
    </row>
    <row r="131" spans="24:25" x14ac:dyDescent="0.25">
      <c r="X131" s="69">
        <v>126</v>
      </c>
      <c r="Y131" s="70" t="s">
        <v>30</v>
      </c>
    </row>
    <row r="132" spans="24:25" x14ac:dyDescent="0.25">
      <c r="X132" s="69">
        <v>127</v>
      </c>
      <c r="Y132" s="70" t="s">
        <v>30</v>
      </c>
    </row>
    <row r="133" spans="24:25" x14ac:dyDescent="0.25">
      <c r="X133" s="69">
        <v>128</v>
      </c>
      <c r="Y133" s="70" t="s">
        <v>30</v>
      </c>
    </row>
    <row r="134" spans="24:25" x14ac:dyDescent="0.25">
      <c r="X134" s="69">
        <v>129</v>
      </c>
      <c r="Y134" s="70" t="s">
        <v>30</v>
      </c>
    </row>
    <row r="135" spans="24:25" x14ac:dyDescent="0.25">
      <c r="X135" s="69">
        <v>130</v>
      </c>
      <c r="Y135" s="70" t="s">
        <v>30</v>
      </c>
    </row>
    <row r="136" spans="24:25" x14ac:dyDescent="0.25">
      <c r="X136" s="69">
        <v>131</v>
      </c>
      <c r="Y136" s="70" t="s">
        <v>30</v>
      </c>
    </row>
    <row r="137" spans="24:25" x14ac:dyDescent="0.25">
      <c r="X137" s="69">
        <v>132</v>
      </c>
      <c r="Y137" s="70" t="s">
        <v>30</v>
      </c>
    </row>
    <row r="138" spans="24:25" x14ac:dyDescent="0.25">
      <c r="X138" s="69">
        <v>133</v>
      </c>
      <c r="Y138" s="70" t="s">
        <v>30</v>
      </c>
    </row>
    <row r="139" spans="24:25" x14ac:dyDescent="0.25">
      <c r="X139" s="69">
        <v>134</v>
      </c>
      <c r="Y139" s="70" t="s">
        <v>30</v>
      </c>
    </row>
    <row r="140" spans="24:25" x14ac:dyDescent="0.25">
      <c r="X140" s="69">
        <v>135</v>
      </c>
      <c r="Y140" s="70" t="s">
        <v>30</v>
      </c>
    </row>
    <row r="141" spans="24:25" x14ac:dyDescent="0.25">
      <c r="X141" s="69">
        <v>136</v>
      </c>
      <c r="Y141" s="70" t="s">
        <v>30</v>
      </c>
    </row>
    <row r="142" spans="24:25" x14ac:dyDescent="0.25">
      <c r="X142" s="69">
        <v>137</v>
      </c>
      <c r="Y142" s="70" t="s">
        <v>30</v>
      </c>
    </row>
    <row r="143" spans="24:25" x14ac:dyDescent="0.25">
      <c r="X143" s="69">
        <v>138</v>
      </c>
      <c r="Y143" s="70" t="s">
        <v>30</v>
      </c>
    </row>
    <row r="144" spans="24:25" x14ac:dyDescent="0.25">
      <c r="X144" s="69">
        <v>139</v>
      </c>
      <c r="Y144" s="70" t="s">
        <v>30</v>
      </c>
    </row>
    <row r="145" spans="24:25" x14ac:dyDescent="0.25">
      <c r="X145" s="69">
        <v>140</v>
      </c>
      <c r="Y145" s="70" t="s">
        <v>30</v>
      </c>
    </row>
    <row r="146" spans="24:25" x14ac:dyDescent="0.25">
      <c r="X146" s="69">
        <v>141</v>
      </c>
      <c r="Y146" s="70" t="s">
        <v>30</v>
      </c>
    </row>
    <row r="147" spans="24:25" x14ac:dyDescent="0.25">
      <c r="X147" s="69">
        <v>142</v>
      </c>
      <c r="Y147" s="70" t="s">
        <v>30</v>
      </c>
    </row>
    <row r="148" spans="24:25" x14ac:dyDescent="0.25">
      <c r="X148" s="69">
        <v>143</v>
      </c>
      <c r="Y148" s="70" t="s">
        <v>30</v>
      </c>
    </row>
    <row r="149" spans="24:25" x14ac:dyDescent="0.25">
      <c r="X149" s="69">
        <v>144</v>
      </c>
      <c r="Y149" s="70" t="s">
        <v>30</v>
      </c>
    </row>
    <row r="150" spans="24:25" x14ac:dyDescent="0.25">
      <c r="X150" s="69">
        <v>145</v>
      </c>
      <c r="Y150" s="70" t="s">
        <v>30</v>
      </c>
    </row>
    <row r="151" spans="24:25" x14ac:dyDescent="0.25">
      <c r="X151" s="69">
        <v>146</v>
      </c>
      <c r="Y151" s="70" t="s">
        <v>30</v>
      </c>
    </row>
    <row r="152" spans="24:25" x14ac:dyDescent="0.25">
      <c r="X152" s="69">
        <v>147</v>
      </c>
      <c r="Y152" s="70" t="s">
        <v>30</v>
      </c>
    </row>
    <row r="153" spans="24:25" x14ac:dyDescent="0.25">
      <c r="X153" s="69">
        <v>148</v>
      </c>
      <c r="Y153" s="70" t="s">
        <v>30</v>
      </c>
    </row>
    <row r="154" spans="24:25" x14ac:dyDescent="0.25">
      <c r="X154" s="69">
        <v>149</v>
      </c>
      <c r="Y154" s="70" t="s">
        <v>30</v>
      </c>
    </row>
    <row r="155" spans="24:25" x14ac:dyDescent="0.25">
      <c r="X155" s="69">
        <v>150</v>
      </c>
      <c r="Y155" s="70" t="s">
        <v>30</v>
      </c>
    </row>
    <row r="156" spans="24:25" x14ac:dyDescent="0.25">
      <c r="X156" s="69">
        <v>151</v>
      </c>
      <c r="Y156" s="70" t="s">
        <v>30</v>
      </c>
    </row>
    <row r="157" spans="24:25" x14ac:dyDescent="0.25">
      <c r="X157" s="69">
        <v>152</v>
      </c>
      <c r="Y157" s="70" t="s">
        <v>30</v>
      </c>
    </row>
    <row r="158" spans="24:25" x14ac:dyDescent="0.25">
      <c r="X158" s="69">
        <v>153</v>
      </c>
      <c r="Y158" s="70" t="s">
        <v>30</v>
      </c>
    </row>
    <row r="159" spans="24:25" x14ac:dyDescent="0.25">
      <c r="X159" s="69">
        <v>154</v>
      </c>
      <c r="Y159" s="70" t="s">
        <v>30</v>
      </c>
    </row>
    <row r="160" spans="24:25" x14ac:dyDescent="0.25">
      <c r="X160" s="69">
        <v>155</v>
      </c>
      <c r="Y160" s="70" t="s">
        <v>30</v>
      </c>
    </row>
    <row r="161" spans="24:25" x14ac:dyDescent="0.25">
      <c r="X161" s="69">
        <v>156</v>
      </c>
      <c r="Y161" s="70" t="s">
        <v>30</v>
      </c>
    </row>
    <row r="162" spans="24:25" x14ac:dyDescent="0.25">
      <c r="X162" s="69">
        <v>157</v>
      </c>
      <c r="Y162" s="70" t="s">
        <v>30</v>
      </c>
    </row>
    <row r="163" spans="24:25" x14ac:dyDescent="0.25">
      <c r="X163" s="69">
        <v>158</v>
      </c>
      <c r="Y163" s="70" t="s">
        <v>30</v>
      </c>
    </row>
    <row r="164" spans="24:25" x14ac:dyDescent="0.25">
      <c r="X164" s="69">
        <v>159</v>
      </c>
      <c r="Y164" s="70" t="s">
        <v>30</v>
      </c>
    </row>
    <row r="165" spans="24:25" x14ac:dyDescent="0.25">
      <c r="X165" s="69">
        <v>160</v>
      </c>
      <c r="Y165" s="70" t="s">
        <v>30</v>
      </c>
    </row>
    <row r="166" spans="24:25" x14ac:dyDescent="0.25">
      <c r="X166" s="69">
        <v>161</v>
      </c>
      <c r="Y166" s="70" t="s">
        <v>30</v>
      </c>
    </row>
    <row r="167" spans="24:25" x14ac:dyDescent="0.25">
      <c r="X167" s="69">
        <v>162</v>
      </c>
      <c r="Y167" s="70" t="s">
        <v>30</v>
      </c>
    </row>
    <row r="168" spans="24:25" x14ac:dyDescent="0.25">
      <c r="X168" s="69">
        <v>163</v>
      </c>
      <c r="Y168" s="70" t="s">
        <v>30</v>
      </c>
    </row>
    <row r="169" spans="24:25" x14ac:dyDescent="0.25">
      <c r="X169" s="69">
        <v>164</v>
      </c>
      <c r="Y169" s="70" t="s">
        <v>30</v>
      </c>
    </row>
    <row r="170" spans="24:25" x14ac:dyDescent="0.25">
      <c r="X170" s="69">
        <v>165</v>
      </c>
      <c r="Y170" s="70" t="s">
        <v>30</v>
      </c>
    </row>
    <row r="171" spans="24:25" x14ac:dyDescent="0.25">
      <c r="X171" s="69">
        <v>166</v>
      </c>
      <c r="Y171" s="70" t="s">
        <v>30</v>
      </c>
    </row>
    <row r="172" spans="24:25" x14ac:dyDescent="0.25">
      <c r="X172" s="69">
        <v>167</v>
      </c>
      <c r="Y172" s="70" t="s">
        <v>30</v>
      </c>
    </row>
    <row r="173" spans="24:25" x14ac:dyDescent="0.25">
      <c r="X173" s="69">
        <v>168</v>
      </c>
      <c r="Y173" s="70" t="s">
        <v>30</v>
      </c>
    </row>
    <row r="174" spans="24:25" x14ac:dyDescent="0.25">
      <c r="X174" s="69">
        <v>169</v>
      </c>
      <c r="Y174" s="70" t="s">
        <v>30</v>
      </c>
    </row>
    <row r="175" spans="24:25" x14ac:dyDescent="0.25">
      <c r="X175" s="69">
        <v>170</v>
      </c>
      <c r="Y175" s="70" t="s">
        <v>30</v>
      </c>
    </row>
    <row r="176" spans="24:25" x14ac:dyDescent="0.25">
      <c r="X176" s="69">
        <v>171</v>
      </c>
      <c r="Y176" s="70" t="s">
        <v>30</v>
      </c>
    </row>
    <row r="177" spans="24:25" x14ac:dyDescent="0.25">
      <c r="X177" s="69">
        <v>172</v>
      </c>
      <c r="Y177" s="70" t="s">
        <v>30</v>
      </c>
    </row>
    <row r="178" spans="24:25" x14ac:dyDescent="0.25">
      <c r="X178" s="69">
        <v>173</v>
      </c>
      <c r="Y178" s="70" t="s">
        <v>30</v>
      </c>
    </row>
    <row r="179" spans="24:25" x14ac:dyDescent="0.25">
      <c r="X179" s="69">
        <v>174</v>
      </c>
      <c r="Y179" s="70" t="s">
        <v>30</v>
      </c>
    </row>
    <row r="180" spans="24:25" x14ac:dyDescent="0.25">
      <c r="X180" s="69">
        <v>175</v>
      </c>
      <c r="Y180" s="70" t="s">
        <v>30</v>
      </c>
    </row>
    <row r="181" spans="24:25" x14ac:dyDescent="0.25">
      <c r="X181" s="69">
        <v>176</v>
      </c>
      <c r="Y181" s="70" t="s">
        <v>30</v>
      </c>
    </row>
    <row r="182" spans="24:25" x14ac:dyDescent="0.25">
      <c r="X182" s="69">
        <v>177</v>
      </c>
      <c r="Y182" s="70" t="s">
        <v>30</v>
      </c>
    </row>
    <row r="183" spans="24:25" x14ac:dyDescent="0.25">
      <c r="X183" s="69">
        <v>178</v>
      </c>
      <c r="Y183" s="70" t="s">
        <v>30</v>
      </c>
    </row>
    <row r="184" spans="24:25" x14ac:dyDescent="0.25">
      <c r="X184" s="69">
        <v>179</v>
      </c>
      <c r="Y184" s="70" t="s">
        <v>30</v>
      </c>
    </row>
    <row r="185" spans="24:25" x14ac:dyDescent="0.25">
      <c r="X185" s="74">
        <v>180</v>
      </c>
      <c r="Y185" s="75" t="s">
        <v>30</v>
      </c>
    </row>
  </sheetData>
  <sheetProtection sheet="1" objects="1" scenarios="1" selectLockedCells="1"/>
  <mergeCells count="8">
    <mergeCell ref="K26:T27"/>
    <mergeCell ref="D10:F13"/>
    <mergeCell ref="C11:C12"/>
    <mergeCell ref="B11:B12"/>
    <mergeCell ref="J4:L4"/>
    <mergeCell ref="M4:O4"/>
    <mergeCell ref="P4:R4"/>
    <mergeCell ref="K21:T21"/>
  </mergeCells>
  <conditionalFormatting sqref="C21">
    <cfRule type="containsText" dxfId="2" priority="2" operator="containsText" text="Appears to Meet Age Expectations">
      <formula>NOT(ISERROR(SEARCH("Appears to Meet Age Expectations",C21)))</formula>
    </cfRule>
    <cfRule type="containsText" dxfId="1" priority="3" operator="containsText" text="Needs Review">
      <formula>NOT(ISERROR(SEARCH("Needs Review",C21)))</formula>
    </cfRule>
  </conditionalFormatting>
  <conditionalFormatting sqref="H6:R6">
    <cfRule type="expression" dxfId="0" priority="1" stopIfTrue="1">
      <formula>MOD(ROW(),2)=1</formula>
    </cfRule>
  </conditionalFormatting>
  <dataValidations count="1">
    <dataValidation allowBlank="1" showErrorMessage="1" prompt="MM/DD/YY" sqref="C6:C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Forms Selector &amp; Milestones</vt:lpstr>
    </vt:vector>
  </TitlesOfParts>
  <Company>Tufts Medical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TUFTS Medical Center</dc:creator>
  <cp:lastModifiedBy>cmaher</cp:lastModifiedBy>
  <cp:lastPrinted>2015-10-01T13:45:06Z</cp:lastPrinted>
  <dcterms:created xsi:type="dcterms:W3CDTF">2014-04-11T15:13:25Z</dcterms:created>
  <dcterms:modified xsi:type="dcterms:W3CDTF">2018-08-08T17:25:24Z</dcterms:modified>
</cp:coreProperties>
</file>